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50"/>
  </bookViews>
  <sheets>
    <sheet name="по МО январь-март" sheetId="5" r:id="rId1"/>
  </sheets>
  <calcPr calcId="144525"/>
</workbook>
</file>

<file path=xl/calcChain.xml><?xml version="1.0" encoding="utf-8"?>
<calcChain xmlns="http://schemas.openxmlformats.org/spreadsheetml/2006/main">
  <c r="I13" i="5" l="1"/>
  <c r="I14" i="5" l="1"/>
  <c r="K13" i="5" l="1"/>
  <c r="J13" i="5"/>
  <c r="K14" i="5"/>
  <c r="K15" i="5"/>
  <c r="K16" i="5"/>
  <c r="K17" i="5"/>
  <c r="K18" i="5"/>
  <c r="K19" i="5"/>
  <c r="K20" i="5"/>
  <c r="K21" i="5"/>
  <c r="J14" i="5"/>
  <c r="J15" i="5"/>
  <c r="J16" i="5"/>
  <c r="J17" i="5"/>
  <c r="J18" i="5"/>
  <c r="J19" i="5"/>
  <c r="J20" i="5"/>
  <c r="J21" i="5"/>
  <c r="I15" i="5"/>
  <c r="I16" i="5"/>
  <c r="I17" i="5"/>
  <c r="I18" i="5"/>
  <c r="I19" i="5"/>
  <c r="I20" i="5"/>
  <c r="I21" i="5"/>
  <c r="H13" i="5" l="1"/>
  <c r="L22" i="5"/>
  <c r="H20" i="5"/>
  <c r="C19" i="5"/>
  <c r="C20" i="5"/>
  <c r="C21" i="5"/>
  <c r="E22" i="5"/>
  <c r="F22" i="5"/>
  <c r="D22" i="5"/>
  <c r="C22" i="5" l="1"/>
  <c r="H21" i="5"/>
  <c r="H19" i="5"/>
  <c r="H17" i="5" l="1"/>
  <c r="H15" i="5"/>
  <c r="I22" i="5" l="1"/>
  <c r="H16" i="5"/>
  <c r="H18" i="5"/>
  <c r="C15" i="5"/>
  <c r="C16" i="5"/>
  <c r="C17" i="5"/>
  <c r="C18" i="5"/>
  <c r="K22" i="5" l="1"/>
  <c r="J22" i="5" l="1"/>
  <c r="H22" i="5" s="1"/>
  <c r="H14" i="5"/>
  <c r="C14" i="5" l="1"/>
  <c r="A14" i="5"/>
  <c r="C13" i="5"/>
  <c r="M13" i="5" s="1"/>
  <c r="B12" i="5"/>
  <c r="C12" i="5" s="1"/>
  <c r="D12" i="5" s="1"/>
  <c r="E12" i="5" s="1"/>
  <c r="F12" i="5" s="1"/>
  <c r="G12" i="5" s="1"/>
  <c r="H12" i="5" s="1"/>
  <c r="I12" i="5" s="1"/>
  <c r="J12" i="5" s="1"/>
  <c r="K12" i="5" s="1"/>
  <c r="L12" i="5" s="1"/>
  <c r="M12" i="5" s="1"/>
  <c r="N12" i="5" s="1"/>
  <c r="O12" i="5" s="1"/>
  <c r="P12" i="5" s="1"/>
  <c r="Q12" i="5" s="1"/>
  <c r="O13" i="5" l="1"/>
  <c r="P13" i="5"/>
  <c r="Q14" i="5"/>
  <c r="Q16" i="5"/>
  <c r="Q18" i="5"/>
  <c r="Q20" i="5"/>
  <c r="Q13" i="5"/>
  <c r="P19" i="5"/>
  <c r="P21" i="5"/>
  <c r="P15" i="5"/>
  <c r="P17" i="5"/>
  <c r="O15" i="5"/>
  <c r="O17" i="5"/>
  <c r="O19" i="5"/>
  <c r="O21" i="5"/>
  <c r="Q15" i="5"/>
  <c r="Q17" i="5"/>
  <c r="Q19" i="5"/>
  <c r="Q21" i="5"/>
  <c r="P18" i="5"/>
  <c r="P20" i="5"/>
  <c r="P14" i="5"/>
  <c r="P16" i="5"/>
  <c r="O14" i="5"/>
  <c r="O16" i="5"/>
  <c r="O18" i="5"/>
  <c r="O20" i="5"/>
  <c r="N13" i="5" l="1"/>
  <c r="N18" i="5"/>
  <c r="N14" i="5"/>
  <c r="N20" i="5"/>
  <c r="N16" i="5"/>
  <c r="O22" i="5"/>
  <c r="P22" i="5"/>
  <c r="N21" i="5"/>
  <c r="N17" i="5"/>
  <c r="N19" i="5"/>
  <c r="N15" i="5"/>
  <c r="Q22" i="5" l="1"/>
  <c r="N22" i="5"/>
</calcChain>
</file>

<file path=xl/sharedStrings.xml><?xml version="1.0" encoding="utf-8"?>
<sst xmlns="http://schemas.openxmlformats.org/spreadsheetml/2006/main" count="33" uniqueCount="29">
  <si>
    <t>№ п/п</t>
  </si>
  <si>
    <t>Итого</t>
  </si>
  <si>
    <t>х</t>
  </si>
  <si>
    <t>Наименование медицинской организации</t>
  </si>
  <si>
    <t>Дифференцированный подушевой норматив на всю деятельность на месяц в части стимулирующих выплат, ДПнв*0,03</t>
  </si>
  <si>
    <t>Количество баллов за отчетный период</t>
  </si>
  <si>
    <t>Сумма стимулирующих выплат за квартал по всем СМО, гр.9+гр.10+гр.11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</si>
  <si>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</si>
  <si>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</si>
  <si>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</si>
  <si>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</si>
  <si>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</si>
  <si>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</si>
  <si>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</si>
  <si>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</si>
  <si>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</si>
  <si>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</si>
  <si>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01.12.2019</t>
    </r>
    <r>
      <rPr>
        <sz val="10"/>
        <color theme="1"/>
        <rFont val="Times New Roman"/>
        <family val="1"/>
        <charset val="204"/>
      </rPr>
      <t xml:space="preserve"> - всего, гр.4 + гр.5 + гр.6, в том числе по СМО:</t>
    </r>
  </si>
  <si>
    <t>Сумма стимулирующих выплат с учетом оценки результативности по всем СМО, гр.15+гр.16+гр.17</t>
  </si>
  <si>
    <t>Филиал "Биробиджанский" АО "Страховая группа "СПАССКИЕ ВОРОТА-М", гр.4*гр.12*гр.13</t>
  </si>
  <si>
    <t>Филиал ООО "Капитал Медицинское Страхование", гр.5*гр.12*гр.13</t>
  </si>
  <si>
    <t>Хабаровскому филиалу АО "Страховая компания "СОГАЗ-Мед", гр.6*гр.12*гр.13</t>
  </si>
  <si>
    <t>СПАССКИЕ ВОРОТА-М</t>
  </si>
  <si>
    <t>Капитал Медицинское Страхование</t>
  </si>
  <si>
    <t>СОГАЗ-Мед</t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</si>
  <si>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январь-март 2020 года</t>
    </r>
  </si>
  <si>
    <t>к решению Комиссии по разработке ТПОМС</t>
  </si>
  <si>
    <t>от "27" апреля 2020 г. № 6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</si>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</sst>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  <numFmt numFmtId="166" formatCode="0.0000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43" fontId="10" fillId="0" borderId="2" xfId="0" applyNumberFormat="1" applyFont="1" applyFill="1" applyBorder="1" applyAlignment="1">
      <alignment horizontal="center" vertical="center"/>
    </xf>
    <xf numFmtId="43" fontId="4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4" fillId="0" borderId="2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166" fontId="4" fillId="0" borderId="0" xfId="0" applyNumberFormat="1" applyFont="1" applyFill="1"/>
    <xf numFmtId="43" fontId="0" fillId="0" borderId="0" xfId="0" applyNumberFormat="1" applyFill="1"/>
    <xf numFmtId="0" fontId="7" fillId="0" borderId="0" xfId="0" applyFont="1" applyFill="1" applyAlignment="1"/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wrapText="1"/>
    </xf>
    <xf numFmtId="0" fontId="15" fillId="0" borderId="0" xfId="0" applyFont="1" applyFill="1"/>
    <xf numFmtId="0" fontId="15" fillId="0" borderId="0" xfId="0" applyFont="1" applyFill="1" applyAlignment="1">
      <alignment horizontal="right"/>
    </xf>
  </cellXfs>
  <cellStyles count="6">
    <cellStyle name="Обычный" xfId="0" builtinId="0"/>
    <cellStyle name="Обычный 2" xfId="3"/>
    <cellStyle name="Обычный 3" xfId="4"/>
    <cellStyle name="Обычный 4" xfId="2"/>
    <cellStyle name="Финансовый" xfId="1" builtinId="3"/>
    <cellStyle name="Финансовый 3" xfId="5"/>
  </cellStyles>
  <dxfs count="0"/>
  <tableStyles count="0" defaultTableStyle="TableStyleMedium2" defaultPivotStyle="PivotStyleMedium9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23"/>
  <sheetViews>
    <sheetView tabSelected="1" topLeftCell="C1" zoomScale="85" zoomScaleNormal="85" workbookViewId="0">
      <selection activeCell="H3" sqref="H3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4" width="13.7109375" style="11" customWidth="1"/>
    <col min="5" max="5" width="14.7109375" style="11" customWidth="1"/>
    <col min="6" max="6" width="11.4257812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2.42578125" style="11" bestFit="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8" x14ac:dyDescent="0.25">
      <c r="O1" s="35"/>
      <c r="P1" s="35"/>
      <c r="Q1" s="36" t="s">
        <v>28</v>
      </c>
      <c r="R1" s="36"/>
    </row>
    <row r="2" spans="1:18" x14ac:dyDescent="0.25">
      <c r="O2" s="36" t="s">
        <v>26</v>
      </c>
      <c r="P2" s="36"/>
      <c r="Q2" s="36"/>
      <c r="R2" s="36"/>
    </row>
    <row r="3" spans="1:18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6" t="s">
        <v>27</v>
      </c>
      <c r="P3" s="36"/>
      <c r="Q3" s="36"/>
      <c r="R3" s="36"/>
    </row>
    <row r="4" spans="1:18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0"/>
      <c r="P4" s="30"/>
      <c r="Q4" s="30"/>
    </row>
    <row r="5" spans="1:18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0"/>
      <c r="P5" s="30"/>
      <c r="Q5" s="30"/>
    </row>
    <row r="6" spans="1:18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0"/>
      <c r="P6" s="30"/>
      <c r="Q6" s="30"/>
    </row>
    <row r="7" spans="1:18" ht="123" customHeight="1" x14ac:dyDescent="0.3">
      <c r="A7" s="34" t="s">
        <v>25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10" spans="1:18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8" ht="114.75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8" s="15" customFormat="1" ht="12" x14ac:dyDescent="0.2">
      <c r="A12" s="5">
        <v>1</v>
      </c>
      <c r="B12" s="4">
        <f>A12+1</f>
        <v>2</v>
      </c>
      <c r="C12" s="5">
        <f t="shared" ref="C12" si="0">B12+1</f>
        <v>3</v>
      </c>
      <c r="D12" s="5">
        <f t="shared" ref="D12" si="1">C12+1</f>
        <v>4</v>
      </c>
      <c r="E12" s="5">
        <f t="shared" ref="E12" si="2">D12+1</f>
        <v>5</v>
      </c>
      <c r="F12" s="5">
        <f t="shared" ref="F12" si="3">E12+1</f>
        <v>6</v>
      </c>
      <c r="G12" s="5">
        <f t="shared" ref="G12" si="4">F12+1</f>
        <v>7</v>
      </c>
      <c r="H12" s="5">
        <f t="shared" ref="H12" si="5">G12+1</f>
        <v>8</v>
      </c>
      <c r="I12" s="5">
        <f t="shared" ref="I12" si="6">H12+1</f>
        <v>9</v>
      </c>
      <c r="J12" s="5">
        <f t="shared" ref="J12" si="7">I12+1</f>
        <v>10</v>
      </c>
      <c r="K12" s="5">
        <f t="shared" ref="K12" si="8">J12+1</f>
        <v>11</v>
      </c>
      <c r="L12" s="5">
        <f t="shared" ref="L12" si="9">K12+1</f>
        <v>12</v>
      </c>
      <c r="M12" s="5">
        <f t="shared" ref="M12:Q12" si="10">L12+1</f>
        <v>13</v>
      </c>
      <c r="N12" s="4">
        <f t="shared" si="10"/>
        <v>14</v>
      </c>
      <c r="O12" s="5">
        <f t="shared" si="10"/>
        <v>15</v>
      </c>
      <c r="P12" s="4">
        <f t="shared" si="10"/>
        <v>16</v>
      </c>
      <c r="Q12" s="5">
        <f t="shared" si="10"/>
        <v>17</v>
      </c>
    </row>
    <row r="13" spans="1:18" ht="30" customHeight="1" x14ac:dyDescent="0.25">
      <c r="A13" s="16">
        <v>1</v>
      </c>
      <c r="B13" s="6" t="s">
        <v>8</v>
      </c>
      <c r="C13" s="7">
        <f t="shared" ref="C13:C21" si="11">D13+E13+F13</f>
        <v>62102</v>
      </c>
      <c r="D13" s="7">
        <v>5231</v>
      </c>
      <c r="E13" s="7">
        <v>36357</v>
      </c>
      <c r="F13" s="7">
        <v>20514</v>
      </c>
      <c r="G13" s="17">
        <v>3.2894999999999897</v>
      </c>
      <c r="H13" s="10">
        <f>I13+J13+K13</f>
        <v>612853.57999999996</v>
      </c>
      <c r="I13" s="10">
        <f>ROUND((D13*G13)*3,2)</f>
        <v>51622.12</v>
      </c>
      <c r="J13" s="10">
        <f>ROUND((E13*G13)*3,2)</f>
        <v>358789.05</v>
      </c>
      <c r="K13" s="10">
        <f>ROUND((F13*G13)*3,2)</f>
        <v>202442.41</v>
      </c>
      <c r="L13" s="13">
        <v>52</v>
      </c>
      <c r="M13" s="31">
        <f>H22/(C13*L13+C14*L14+C15*L15+C16*L16+C17*L17+C18*L18+C19*L19+C20*L20+C21*L21)</f>
        <v>0.3293543449141077</v>
      </c>
      <c r="N13" s="8">
        <f>O13+P13+Q13</f>
        <v>1063585.2799999998</v>
      </c>
      <c r="O13" s="8">
        <f>ROUND(D13*L13*$M$13,2)</f>
        <v>89588.33</v>
      </c>
      <c r="P13" s="8">
        <f>ROUND(E13*L13*$M$13,2)-0.02</f>
        <v>622665.44999999995</v>
      </c>
      <c r="Q13" s="8">
        <f>ROUND(F13*L13*$M$13,2)</f>
        <v>351331.5</v>
      </c>
    </row>
    <row r="14" spans="1:18" ht="30" x14ac:dyDescent="0.25">
      <c r="A14" s="16">
        <f>A13+1</f>
        <v>2</v>
      </c>
      <c r="B14" s="6" t="s">
        <v>9</v>
      </c>
      <c r="C14" s="7">
        <f t="shared" si="11"/>
        <v>18286</v>
      </c>
      <c r="D14" s="7">
        <v>981</v>
      </c>
      <c r="E14" s="7">
        <v>10966</v>
      </c>
      <c r="F14" s="7">
        <v>6339</v>
      </c>
      <c r="G14" s="17">
        <v>9.2627000000000006</v>
      </c>
      <c r="H14" s="10">
        <f>I14+J14+K14</f>
        <v>508133.19999999995</v>
      </c>
      <c r="I14" s="10">
        <f>ROUND((D14*G14)*3,2)</f>
        <v>27260.13</v>
      </c>
      <c r="J14" s="10">
        <f t="shared" ref="J14:J21" si="12">ROUND((E14*G14)*3,2)</f>
        <v>304724.3</v>
      </c>
      <c r="K14" s="10">
        <f t="shared" ref="K14:K21" si="13">ROUND((F14*G14)*3,2)</f>
        <v>176148.77</v>
      </c>
      <c r="L14" s="13">
        <v>50</v>
      </c>
      <c r="M14" s="32"/>
      <c r="N14" s="8">
        <f t="shared" ref="N14:N21" si="14">O14+P14+Q14</f>
        <v>301128.68</v>
      </c>
      <c r="O14" s="8">
        <f t="shared" ref="O14:O21" si="15">ROUND(D14*L14*$M$13,2)</f>
        <v>16154.83</v>
      </c>
      <c r="P14" s="8">
        <f t="shared" ref="P14:P21" si="16">ROUND(E14*L14*$M$13,2)</f>
        <v>180584.99</v>
      </c>
      <c r="Q14" s="8">
        <f t="shared" ref="Q14:Q21" si="17">ROUND(F14*L14*$M$13,2)</f>
        <v>104388.86</v>
      </c>
    </row>
    <row r="15" spans="1:18" ht="30" x14ac:dyDescent="0.25">
      <c r="A15" s="16">
        <v>3</v>
      </c>
      <c r="B15" s="6" t="s">
        <v>10</v>
      </c>
      <c r="C15" s="7">
        <f t="shared" si="11"/>
        <v>11825</v>
      </c>
      <c r="D15" s="7">
        <v>79</v>
      </c>
      <c r="E15" s="7">
        <v>9429</v>
      </c>
      <c r="F15" s="7">
        <v>2317</v>
      </c>
      <c r="G15" s="17">
        <v>13.63839999999999</v>
      </c>
      <c r="H15" s="10">
        <f>I15+J15+K15</f>
        <v>483822.24</v>
      </c>
      <c r="I15" s="10">
        <f t="shared" ref="I15:I21" si="18">ROUND((D15*G15)*3,2)</f>
        <v>3232.3</v>
      </c>
      <c r="J15" s="10">
        <f t="shared" si="12"/>
        <v>385789.42</v>
      </c>
      <c r="K15" s="10">
        <f t="shared" si="13"/>
        <v>94800.52</v>
      </c>
      <c r="L15" s="13">
        <v>52</v>
      </c>
      <c r="M15" s="32"/>
      <c r="N15" s="8">
        <f t="shared" si="14"/>
        <v>202519.99</v>
      </c>
      <c r="O15" s="8">
        <f t="shared" si="15"/>
        <v>1352.99</v>
      </c>
      <c r="P15" s="8">
        <f t="shared" si="16"/>
        <v>161485.07</v>
      </c>
      <c r="Q15" s="8">
        <f t="shared" si="17"/>
        <v>39681.93</v>
      </c>
    </row>
    <row r="16" spans="1:18" ht="30" x14ac:dyDescent="0.25">
      <c r="A16" s="16">
        <v>4</v>
      </c>
      <c r="B16" s="6" t="s">
        <v>11</v>
      </c>
      <c r="C16" s="7">
        <f t="shared" si="11"/>
        <v>16254</v>
      </c>
      <c r="D16" s="7">
        <v>1447</v>
      </c>
      <c r="E16" s="7">
        <v>8493</v>
      </c>
      <c r="F16" s="7">
        <v>6314</v>
      </c>
      <c r="G16" s="17">
        <v>5.5600999999999772</v>
      </c>
      <c r="H16" s="10">
        <f t="shared" ref="H16:H21" si="19">I16+J16+K16</f>
        <v>271121.58999999997</v>
      </c>
      <c r="I16" s="10">
        <f t="shared" si="18"/>
        <v>24136.39</v>
      </c>
      <c r="J16" s="10">
        <f t="shared" si="12"/>
        <v>141665.79</v>
      </c>
      <c r="K16" s="10">
        <f t="shared" si="13"/>
        <v>105319.41</v>
      </c>
      <c r="L16" s="13">
        <v>50</v>
      </c>
      <c r="M16" s="32"/>
      <c r="N16" s="8">
        <f t="shared" si="14"/>
        <v>267666.28000000003</v>
      </c>
      <c r="O16" s="8">
        <f t="shared" si="15"/>
        <v>23828.79</v>
      </c>
      <c r="P16" s="8">
        <f t="shared" si="16"/>
        <v>139860.32</v>
      </c>
      <c r="Q16" s="8">
        <f t="shared" si="17"/>
        <v>103977.17</v>
      </c>
    </row>
    <row r="17" spans="1:20" ht="30" x14ac:dyDescent="0.25">
      <c r="A17" s="16">
        <v>5</v>
      </c>
      <c r="B17" s="6" t="s">
        <v>12</v>
      </c>
      <c r="C17" s="7">
        <f t="shared" si="11"/>
        <v>12287</v>
      </c>
      <c r="D17" s="7">
        <v>492</v>
      </c>
      <c r="E17" s="7">
        <v>11413</v>
      </c>
      <c r="F17" s="7">
        <v>382</v>
      </c>
      <c r="G17" s="17">
        <v>4.7977999999999996</v>
      </c>
      <c r="H17" s="10">
        <f t="shared" si="19"/>
        <v>176851.69999999998</v>
      </c>
      <c r="I17" s="10">
        <f t="shared" si="18"/>
        <v>7081.55</v>
      </c>
      <c r="J17" s="10">
        <f t="shared" si="12"/>
        <v>164271.87</v>
      </c>
      <c r="K17" s="10">
        <f t="shared" si="13"/>
        <v>5498.28</v>
      </c>
      <c r="L17" s="13">
        <v>48</v>
      </c>
      <c r="M17" s="32"/>
      <c r="N17" s="8">
        <f t="shared" si="14"/>
        <v>194245.28</v>
      </c>
      <c r="O17" s="8">
        <f t="shared" si="15"/>
        <v>7778.03</v>
      </c>
      <c r="P17" s="8">
        <f t="shared" si="16"/>
        <v>180428.21</v>
      </c>
      <c r="Q17" s="8">
        <f t="shared" si="17"/>
        <v>6039.04</v>
      </c>
    </row>
    <row r="18" spans="1:20" ht="30" x14ac:dyDescent="0.25">
      <c r="A18" s="16">
        <v>6</v>
      </c>
      <c r="B18" s="6" t="s">
        <v>13</v>
      </c>
      <c r="C18" s="7">
        <f t="shared" si="11"/>
        <v>8354</v>
      </c>
      <c r="D18" s="7">
        <v>842</v>
      </c>
      <c r="E18" s="7">
        <v>7065</v>
      </c>
      <c r="F18" s="7">
        <v>447</v>
      </c>
      <c r="G18" s="17">
        <v>8.5088999999999828</v>
      </c>
      <c r="H18" s="10">
        <f t="shared" si="19"/>
        <v>213250.05000000002</v>
      </c>
      <c r="I18" s="10">
        <f t="shared" si="18"/>
        <v>21493.48</v>
      </c>
      <c r="J18" s="10">
        <f t="shared" si="12"/>
        <v>180346.14</v>
      </c>
      <c r="K18" s="10">
        <f t="shared" si="13"/>
        <v>11410.43</v>
      </c>
      <c r="L18" s="13">
        <v>52</v>
      </c>
      <c r="M18" s="32"/>
      <c r="N18" s="8">
        <f t="shared" si="14"/>
        <v>143074.16</v>
      </c>
      <c r="O18" s="8">
        <f t="shared" si="15"/>
        <v>14420.45</v>
      </c>
      <c r="P18" s="8">
        <f>ROUND(E18*L18*$M$13,2)</f>
        <v>120998.2</v>
      </c>
      <c r="Q18" s="8">
        <f t="shared" si="17"/>
        <v>7655.51</v>
      </c>
    </row>
    <row r="19" spans="1:20" ht="30" x14ac:dyDescent="0.25">
      <c r="A19" s="16">
        <v>7</v>
      </c>
      <c r="B19" s="6" t="s">
        <v>14</v>
      </c>
      <c r="C19" s="7">
        <f t="shared" si="11"/>
        <v>15422</v>
      </c>
      <c r="D19" s="7">
        <v>2270</v>
      </c>
      <c r="E19" s="7">
        <v>10193</v>
      </c>
      <c r="F19" s="7">
        <v>2959</v>
      </c>
      <c r="G19" s="17">
        <v>4.5148000000000081</v>
      </c>
      <c r="H19" s="10">
        <f t="shared" si="19"/>
        <v>208881.74000000002</v>
      </c>
      <c r="I19" s="10">
        <f t="shared" si="18"/>
        <v>30745.79</v>
      </c>
      <c r="J19" s="10">
        <f t="shared" si="12"/>
        <v>138058.07</v>
      </c>
      <c r="K19" s="10">
        <f t="shared" si="13"/>
        <v>40077.879999999997</v>
      </c>
      <c r="L19" s="13">
        <v>50</v>
      </c>
      <c r="M19" s="32"/>
      <c r="N19" s="8">
        <f t="shared" si="14"/>
        <v>253965.14</v>
      </c>
      <c r="O19" s="8">
        <f t="shared" si="15"/>
        <v>37381.72</v>
      </c>
      <c r="P19" s="8">
        <f t="shared" si="16"/>
        <v>167855.44</v>
      </c>
      <c r="Q19" s="8">
        <f t="shared" si="17"/>
        <v>48727.98</v>
      </c>
    </row>
    <row r="20" spans="1:20" ht="30" x14ac:dyDescent="0.25">
      <c r="A20" s="16">
        <v>8</v>
      </c>
      <c r="B20" s="6" t="s">
        <v>15</v>
      </c>
      <c r="C20" s="7">
        <f t="shared" si="11"/>
        <v>9410</v>
      </c>
      <c r="D20" s="7">
        <v>72</v>
      </c>
      <c r="E20" s="7">
        <v>8925</v>
      </c>
      <c r="F20" s="7">
        <v>413</v>
      </c>
      <c r="G20" s="17">
        <v>4.8591000000000122</v>
      </c>
      <c r="H20" s="10">
        <f t="shared" si="19"/>
        <v>137172.39000000001</v>
      </c>
      <c r="I20" s="10">
        <f t="shared" si="18"/>
        <v>1049.57</v>
      </c>
      <c r="J20" s="10">
        <f t="shared" si="12"/>
        <v>130102.39999999999</v>
      </c>
      <c r="K20" s="10">
        <f t="shared" si="13"/>
        <v>6020.42</v>
      </c>
      <c r="L20" s="13">
        <v>50</v>
      </c>
      <c r="M20" s="32"/>
      <c r="N20" s="8">
        <f t="shared" si="14"/>
        <v>154961.23000000001</v>
      </c>
      <c r="O20" s="8">
        <f t="shared" si="15"/>
        <v>1185.68</v>
      </c>
      <c r="P20" s="8">
        <f t="shared" si="16"/>
        <v>146974.38</v>
      </c>
      <c r="Q20" s="8">
        <f t="shared" si="17"/>
        <v>6801.17</v>
      </c>
    </row>
    <row r="21" spans="1:20" ht="30" x14ac:dyDescent="0.25">
      <c r="A21" s="16">
        <v>9</v>
      </c>
      <c r="B21" s="6" t="s">
        <v>16</v>
      </c>
      <c r="C21" s="7">
        <f t="shared" si="11"/>
        <v>9948</v>
      </c>
      <c r="D21" s="7">
        <v>576</v>
      </c>
      <c r="E21" s="7">
        <v>6449</v>
      </c>
      <c r="F21" s="7">
        <v>2923</v>
      </c>
      <c r="G21" s="17">
        <v>4.4524999999999864</v>
      </c>
      <c r="H21" s="10">
        <f t="shared" si="19"/>
        <v>132880.41</v>
      </c>
      <c r="I21" s="10">
        <f t="shared" si="18"/>
        <v>7693.92</v>
      </c>
      <c r="J21" s="10">
        <f t="shared" si="12"/>
        <v>86142.52</v>
      </c>
      <c r="K21" s="10">
        <f t="shared" si="13"/>
        <v>39043.97</v>
      </c>
      <c r="L21" s="13">
        <v>50</v>
      </c>
      <c r="M21" s="33"/>
      <c r="N21" s="8">
        <f t="shared" si="14"/>
        <v>163820.85999999999</v>
      </c>
      <c r="O21" s="8">
        <f t="shared" si="15"/>
        <v>9485.41</v>
      </c>
      <c r="P21" s="8">
        <f t="shared" si="16"/>
        <v>106200.31</v>
      </c>
      <c r="Q21" s="8">
        <f t="shared" si="17"/>
        <v>48135.14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20">SUM(E13:E21)</f>
        <v>109290</v>
      </c>
      <c r="F22" s="20">
        <f t="shared" si="20"/>
        <v>42608</v>
      </c>
      <c r="G22" s="9" t="s">
        <v>2</v>
      </c>
      <c r="H22" s="21">
        <f>I22+J22+K22</f>
        <v>2744966.9000000004</v>
      </c>
      <c r="I22" s="21">
        <f>SUM(I13:I21)</f>
        <v>174315.25000000003</v>
      </c>
      <c r="J22" s="21">
        <f t="shared" ref="J22:K22" si="21">SUM(J13:J21)</f>
        <v>1889889.5600000003</v>
      </c>
      <c r="K22" s="21">
        <f t="shared" si="21"/>
        <v>680762.09000000008</v>
      </c>
      <c r="L22" s="22">
        <f>SUM(L13:L21)</f>
        <v>454</v>
      </c>
      <c r="M22" s="23" t="s">
        <v>2</v>
      </c>
      <c r="N22" s="9">
        <f>SUM(N13:N21)</f>
        <v>2744966.9</v>
      </c>
      <c r="O22" s="9">
        <f>SUM(O13:O21)</f>
        <v>201176.23</v>
      </c>
      <c r="P22" s="9">
        <f t="shared" ref="P22:Q22" si="22">SUM(P13:P21)</f>
        <v>1827052.37</v>
      </c>
      <c r="Q22" s="9">
        <f t="shared" si="22"/>
        <v>716738.3</v>
      </c>
    </row>
    <row r="23" spans="1:20" x14ac:dyDescent="0.25">
      <c r="N23" s="25"/>
      <c r="O23" s="26"/>
      <c r="P23" s="26"/>
      <c r="Q23" s="26"/>
      <c r="T23" s="27"/>
    </row>
  </sheetData>
  <mergeCells count="5">
    <mergeCell ref="M13:M21"/>
    <mergeCell ref="A7:Q7"/>
    <mergeCell ref="Q1:R1"/>
    <mergeCell ref="O2:R2"/>
    <mergeCell ref="O3:R3"/>
  </mergeCells>
  <pageMargins left="3.937007874015748E-2" right="3.937007874015748E-2" top="3.937007874015748E-2" bottom="3.937007874015748E-2" header="3.937007874015748E-2" footer="3.937007874015748E-2"/>
  <pageSetup paperSize="9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МО январь-март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2020-04-29T01:12:21Z</dcterms:modified>
</cp:coreProperties>
</file>